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05" yWindow="-105" windowWidth="19425" windowHeight="10425" tabRatio="789" firstSheet="1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<sst xmlns="http://schemas.openxmlformats.org/spreadsheetml/2006/main" count="1386" uniqueCount="673">
  <si>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</si>
  <si>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</si>
  <si>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</si>
  <si>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</si>
  <si>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</si>
  <si>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</si>
  <si>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</si>
  <si>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</si>
  <si>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</si>
  <si>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</si>
  <si>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</si>
  <si>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</si>
  <si>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</si>
  <si>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</si>
  <si>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</si>
  <si>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</si>
  <si>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</si>
  <si>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</si>
  <si>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</si>
  <si>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</si>
  <si>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</si>
  <si>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</si>
  <si>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</si>
  <si>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</si>
  <si>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</si>
  <si>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</si>
  <si>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</si>
  <si>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</si>
  <si>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</si>
  <si>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</si>
  <si>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</si>
  <si>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</si>
  <si>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</si>
  <si>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</si>
  <si>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</si>
  <si>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</si>
  <si>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</si>
  <si>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</si>
  <si>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</si>
  <si>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</si>
  <si>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</si>
  <si>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</si>
  <si>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</si>
  <si>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</si>
  <si>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</si>
  <si>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</si>
  <si>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</si>
  <si>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</si>
  <si>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</si>
  <si>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</si>
  <si>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</si>
  <si>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</si>
  <si>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</si>
  <si>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</si>
  <si>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</si>
  <si>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</si>
  <si>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</si>
  <si>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</si>
  <si>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</si>
  <si>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</si>
  <si>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</si>
  <si>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</si>
  <si>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</si>
  <si>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</si>
  <si>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</si>
  <si>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</si>
  <si>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</si>
  <si>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</si>
  <si>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</si>
  <si>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</si>
  <si>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</si>
  <si>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</si>
  <si>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</si>
  <si>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</si>
  <si>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</si>
  <si>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</si>
  <si>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</si>
  <si>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</si>
  <si>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</si>
  <si>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</si>
  <si>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</si>
  <si>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</si>
  <si>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</si>
  <si>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</si>
  <si>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</si>
  <si>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</si>
  <si>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</si>
  <si>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</si>
  <si>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</si>
  <si>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</si>
  <si>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</si>
  <si>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</si>
  <si>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</si>
  <si>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</si>
  <si>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</si>
  <si>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</si>
  <si>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</si>
  <si>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</si>
  <si>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</si>
  <si>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</si>
  <si>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</si>
  <si>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</si>
  <si>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</si>
  <si>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</si>
  <si>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</si>
  <si>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</si>
  <si>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</si>
  <si>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</si>
  <si>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</si>
  <si>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</si>
  <si>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</si>
  <si>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</si>
  <si>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</si>
  <si>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</si>
  <si>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</si>
  <si>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</si>
  <si>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</si>
  <si>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</si>
  <si>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</si>
  <si>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</si>
  <si>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</si>
  <si>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</si>
  <si>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</si>
  <si>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</si>
  <si>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</si>
  <si>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</si>
  <si>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</si>
  <si>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</si>
  <si>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</si>
  <si>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</si>
  <si>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</si>
  <si>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</si>
  <si>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</si>
  <si>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</si>
  <si>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</si>
  <si>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</si>
  <si>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</si>
  <si>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</si>
  <si>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</si>
  <si>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</si>
  <si>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</si>
  <si>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</si>
  <si>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</si>
  <si>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</si>
  <si>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</si>
  <si>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</si>
  <si>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</si>
  <si>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</si>
  <si>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</si>
  <si>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</si>
  <si>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</si>
  <si>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</si>
  <si>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</si>
  <si>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</si>
  <si>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</si>
  <si>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</si>
  <si>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</si>
  <si>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</si>
  <si>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</si>
  <si>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</si>
  <si>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</si>
  <si>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</si>
  <si>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</si>
  <si>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</si>
  <si>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</si>
  <si>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</si>
  <si>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</si>
  <si>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</si>
  <si>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</si>
  <si>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</si>
  <si>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</si>
  <si>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</si>
  <si>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</si>
  <si>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</si>
  <si>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</si>
  <si>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</si>
  <si>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</si>
  <si>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</si>
  <si>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</si>
  <si>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</si>
  <si>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</si>
  <si>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</si>
  <si>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</si>
  <si>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</si>
  <si>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</si>
  <si>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</si>
  <si>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</si>
  <si>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</si>
  <si>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</si>
  <si>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</si>
  <si>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</si>
  <si>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</si>
  <si>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</si>
  <si>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</si>
  <si>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</si>
  <si>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</si>
  <si>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</si>
  <si>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</si>
  <si>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</si>
  <si>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</si>
  <si>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</si>
  <si>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</si>
  <si>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</si>
  <si>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</si>
  <si>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</si>
  <si>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</si>
  <si>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</si>
  <si>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</si>
  <si>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</si>
  <si>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</si>
  <si>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</si>
  <si>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</si>
  <si>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</si>
  <si>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</si>
  <si>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</si>
  <si>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</si>
  <si>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</si>
  <si>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</si>
  <si>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</si>
  <si>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</si>
  <si>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</si>
  <si>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</si>
  <si>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</si>
  <si>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</si>
  <si>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</si>
  <si>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</si>
  <si>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</si>
  <si>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</si>
  <si>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</si>
  <si>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</si>
  <si>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</si>
  <si>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</si>
  <si>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</si>
  <si>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</si>
  <si>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</si>
  <si>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</si>
  <si>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</si>
  <si>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</si>
  <si>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</si>
  <si>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</si>
  <si>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</si>
  <si>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</si>
  <si>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</si>
  <si>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</si>
  <si>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</si>
  <si>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</si>
  <si>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</si>
  <si>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</si>
  <si>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</si>
  <si>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</si>
  <si>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</si>
  <si>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</si>
  <si>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</si>
  <si>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</si>
  <si>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</si>
  <si>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</si>
  <si>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</si>
  <si>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</si>
  <si>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</si>
  <si>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</si>
  <si>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</si>
  <si>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</si>
  <si>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</si>
  <si>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</si>
  <si>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</si>
  <si>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</si>
  <si>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</si>
  <si>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</si>
  <si>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</si>
  <si>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</si>
  <si>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</si>
  <si>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</si>
  <si>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</si>
  <si>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</si>
  <si>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</si>
  <si>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</si>
  <si>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</si>
  <si>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</si>
  <si>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</si>
  <si>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</si>
  <si>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</si>
  <si>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</si>
  <si>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</si>
  <si>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</si>
  <si>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</si>
  <si>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</si>
  <si>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</si>
  <si>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</si>
  <si>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</si>
  <si>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</si>
  <si>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</si>
  <si>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</si>
  <si>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</si>
  <si>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</si>
  <si>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</si>
  <si>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</si>
  <si>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</si>
  <si>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</si>
  <si>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</si>
  <si>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</si>
  <si>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</si>
  <si>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</si>
  <si>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</si>
  <si>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</si>
  <si>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</si>
  <si>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</si>
  <si>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</si>
  <si>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</si>
  <si>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</si>
  <si>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</si>
  <si>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</si>
  <si>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</si>
  <si>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</si>
  <si>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</si>
  <si>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</si>
  <si>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</si>
  <si>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</si>
  <si>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</si>
  <si>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</si>
  <si>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</si>
  <si>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</si>
  <si>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</si>
  <si>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</si>
  <si>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</si>
  <si>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</si>
  <si>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</si>
  <si>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</si>
  <si>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</si>
  <si>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</si>
  <si>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</si>
  <si>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</si>
  <si>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</si>
  <si>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</si>
  <si>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</si>
  <si>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</si>
  <si>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</si>
  <si>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</si>
  <si>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</si>
  <si>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</si>
  <si>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</si>
  <si>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</si>
  <si>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</si>
  <si>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</si>
  <si>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</si>
  <si>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</si>
  <si>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</si>
  <si>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</si>
  <si>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</si>
  <si>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</si>
  <si>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</si>
  <si>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</si>
  <si>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</si>
  <si>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</si>
  <si>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</si>
  <si>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</si>
  <si>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</si>
  <si>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</si>
  <si>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</si>
  <si>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</si>
  <si>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</si>
  <si>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</si>
  <si>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</si>
  <si>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</si>
  <si>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</si>
  <si>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</si>
  <si>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</si>
  <si>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</si>
  <si>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</si>
  <si>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</si>
  <si>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</si>
  <si>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</si>
  <si>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</si>
  <si>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</si>
  <si>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</si>
  <si>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</si>
  <si>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</si>
  <si>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</si>
  <si>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</si>
  <si>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</si>
  <si>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</si>
  <si>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</si>
  <si>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</si>
  <si>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</si>
  <si>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</si>
  <si>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</si>
  <si>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</si>
  <si>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</si>
  <si>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</si>
  <si>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</si>
  <si>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</si>
  <si>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</si>
  <si>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</si>
  <si>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</si>
  <si>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</si>
  <si>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</si>
  <si>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</si>
  <si>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</si>
  <si>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</si>
  <si>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</si>
  <si>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</si>
  <si>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</si>
  <si>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</si>
  <si>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</si>
  <si>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</si>
  <si>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</si>
  <si>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</si>
  <si>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</si>
  <si>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</si>
  <si>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</si>
  <si>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</si>
  <si>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</si>
  <si>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</si>
  <si>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</si>
  <si>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</si>
  <si>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</si>
  <si>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</si>
  <si>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</si>
  <si>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</si>
  <si>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</si>
  <si>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</si>
  <si>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</si>
  <si>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</si>
  <si>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</si>
  <si>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</si>
  <si>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</si>
  <si>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</si>
  <si>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</si>
  <si>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</si>
  <si>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</si>
  <si>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</si>
  <si>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</si>
  <si>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</si>
  <si>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</si>
  <si>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</si>
  <si>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</si>
  <si>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</si>
  <si>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</si>
  <si>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</si>
  <si>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</si>
  <si>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</si>
  <si>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</si>
  <si>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</si>
  <si>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</si>
  <si>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</si>
  <si>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</si>
  <si>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</si>
  <si>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</si>
  <si>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</si>
  <si>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</si>
  <si>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</si>
  <si>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</si>
  <si>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</si>
  <si>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</si>
  <si>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</si>
  <si>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</si>
  <si>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</si>
  <si>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</si>
  <si>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</si>
  <si>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</si>
  <si>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</si>
  <si>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</si>
  <si>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</si>
  <si>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</si>
  <si>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</si>
  <si>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</si>
  <si>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</si>
  <si>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</si>
  <si>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</si>
  <si>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</si>
  <si>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</si>
  <si>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</si>
  <si>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</si>
  <si>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</si>
  <si>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</si>
  <si>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</si>
  <si>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</si>
  <si>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</si>
  <si>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</si>
  <si>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</si>
  <si>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</si>
  <si>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</si>
  <si>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</si>
  <si>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</si>
  <si>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</si>
  <si>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</si>
  <si>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</si>
  <si>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</si>
  <si>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</si>
  <si>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</si>
  <si>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</si>
  <si>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</si>
  <si>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</si>
  <si>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</si>
  <si>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</si>
  <si>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</si>
  <si>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</si>
  <si>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</si>
  <si>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</si>
  <si>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</si>
  <si>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</si>
  <si>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</si>
  <si>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</si>
  <si>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</si>
  <si>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</si>
  <si>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</si>
  <si>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</si>
  <si>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</si>
  <si>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</si>
  <si>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</si>
  <si>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</si>
  <si>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</si>
  <si>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</si>
  <si>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</si>
  <si>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</si>
  <si>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</si>
  <si>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</si>
  <si>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</si>
  <si>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</si>
  <si>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</si>
  <si>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</si>
  <si>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</si>
  <si>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</si>
  <si>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</si>
  <si>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</si>
  <si>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</si>
  <si>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</si>
  <si>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</si>
  <si>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</si>
  <si>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</si>
  <si>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</si>
  <si>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</si>
  <si>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</si>
  <si>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</si>
  <si>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</si>
  <si>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</si>
  <si>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</si>
  <si>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</si>
  <si>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</si>
  <si>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</si>
  <si>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</si>
  <si>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</si>
  <si>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</si>
  <si>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</si>
  <si>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</si>
  <si>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</si>
  <si>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</si>
  <si>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</si>
  <si>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</si>
  <si>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</si>
  <si>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</si>
  <si>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</si>
  <si>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</si>
  <si>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</si>
  <si>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</si>
  <si>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</si>
  <si>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</si>
  <si>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</si>
  <si>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</si>
  <si>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</si>
  <si>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</si>
  <si>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</si>
  <si>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</si>
  <si>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</si>
  <si>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</si>
  <si>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</si>
  <si>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</si>
  <si>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</si>
  <si>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</si>
  <si>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</si>
  <si>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</si>
  <si>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</si>
  <si>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</si>
  <si>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</si>
  <si>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</si>
  <si>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</si>
  <si>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</si>
  <si>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</si>
  <si>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</si>
  <si>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</si>
  <si>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</si>
  <si>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</si>
  <si>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</si>
  <si>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</si>
  <si>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</si>
  <si>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</si>
  <si>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</si>
  <si>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</si>
  <si>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</si>
  <si>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</si>
  <si>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</si>
  <si>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</si>
  <si>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</si>
  <si>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</si>
  <si>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</si>
  <si>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</si>
  <si>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</si>
  <si>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</si>
  <si>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</si>
  <si>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</si>
  <si>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</si>
  <si>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</si>
  <si>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</si>
  <si>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</si>
  <si>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</si>
  <si>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</si>
  <si>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</si>
  <si>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</si>
  <si>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</si>
  <si>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</si>
  <si>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</si>
  <si>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</si>
  <si>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</si>
  <si>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</si>
  <si>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</si>
  <si>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</si>
  <si>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</si>
  <si>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</si>
  <si>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</si>
  <si>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</si>
  <si>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</si>
  <si>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</si>
  <si>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</si>
  <si>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</si>
  <si>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</si>
  <si>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</si>
  <si>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</si>
  <si>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</si>
  <si>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</si>
  <si>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</si>
  <si>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</si>
  <si>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</si>
  <si>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</si>
  <si>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</si>
  <si>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</si>
  <si>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</si>
  <si>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</si>
  <si>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</si>
  <si>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</si>
  <si>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</si>
  <si>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</si>
  <si>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</si>
  <si>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</si>
  <si>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</si>
  <si>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</si>
  <si>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</si>
  <si>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</si>
  <si>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</si>
  <si>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</si>
  <si>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</si>
  <si>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</si>
  <si>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</si>
  <si>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</si>
  <si>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</si>
  <si>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</si>
  <si>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</si>
  <si>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</si>
  <si>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</si>
  <si>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Gasversorgung Angermünde GmbH</t>
  </si>
  <si>
    <t>Berliner Str. 1</t>
  </si>
  <si>
    <t>Angermünde</t>
  </si>
  <si>
    <t>Gesine Poppe</t>
  </si>
  <si>
    <t>edm@sw-angermuende.de</t>
  </si>
  <si>
    <t>03331/365519</t>
  </si>
  <si>
    <t>THE0NKH701030000</t>
  </si>
  <si>
    <t>Deutscher Wetterdienst</t>
  </si>
  <si>
    <t>DE_HEF04</t>
  </si>
  <si>
    <t>DE_HMF04</t>
  </si>
  <si>
    <t>DE_GBD04</t>
  </si>
  <si>
    <t>DE_GGA04</t>
  </si>
  <si>
    <t>DE_GBH04</t>
  </si>
  <si>
    <t>DE_GMF04</t>
  </si>
  <si>
    <t>DE_GKO04</t>
  </si>
  <si>
    <t>DE_GHA04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</si>
</sst>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sw-angermuend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44467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>
        <v>9870103000004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16278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2" t="s">
        <v>661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Angermünde</v>
      </c>
      <c r="E28" s="38"/>
      <c r="F28" s="11"/>
      <c r="G28" s="2"/>
    </row>
    <row r="29" spans="1:15">
      <c r="B29" s="15"/>
      <c r="C29" s="22" t="s">
        <v>393</v>
      </c>
      <c r="D29" s="44" t="s">
        <v>659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46" zoomScale="80" zoomScaleNormal="80" workbookViewId="0">
      <selection activeCell="D19" sqref="D1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Gasversorgung Angermünde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Angermünde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>
        <f>Netzbetreiber!$D$11</f>
        <v>9870103000004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663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9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659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47" zoomScale="80" zoomScaleNormal="80" workbookViewId="0">
      <selection activeCell="F30" sqref="F3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Angermünde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#01'!F10)</f>
        <v>Angermünde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584</v>
      </c>
      <c r="D13" s="353"/>
      <c r="E13" s="353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445</v>
      </c>
      <c r="D14" s="354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4" t="s">
        <v>385</v>
      </c>
      <c r="D15" s="354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664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156" t="s">
        <v>659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10291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7">
        <f>1-SUMPRODUCT(F30:N30,F32:N32)</f>
        <v>0.5333</v>
      </c>
      <c r="F32" s="287">
        <f>ROUND(F33/$D$33,4)</f>
        <v>0.26669999999999999</v>
      </c>
      <c r="G32" s="287">
        <f t="shared" ref="G32:N32" si="3">ROUND(G33/$D$33,4)</f>
        <v>0.1333</v>
      </c>
      <c r="H32" s="287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1.875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56" t="str">
        <f>E24</f>
        <v>Angermünde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10291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7">
        <f>1-SUMPRODUCT(F64:N64,F66:N66)</f>
        <v>0.5333</v>
      </c>
      <c r="F66" s="287">
        <f>ROUND(F67/$D$67,4)</f>
        <v>0.26669999999999999</v>
      </c>
      <c r="G66" s="287">
        <f t="shared" ref="G66:N66" si="12">ROUND(G67/$D$67,4)</f>
        <v>0.1333</v>
      </c>
      <c r="H66" s="287">
        <f t="shared" si="12"/>
        <v>6.6699999999999995E-2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1.875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5" t="s">
        <v>580</v>
      </c>
      <c r="D73" s="355"/>
      <c r="E73" s="355"/>
      <c r="F73" s="355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Angermünde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584</v>
      </c>
      <c r="D13" s="353"/>
      <c r="E13" s="353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445</v>
      </c>
      <c r="D14" s="354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4" t="s">
        <v>385</v>
      </c>
      <c r="D15" s="354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5" t="s">
        <v>580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C4" zoomScale="80" zoomScaleNormal="80" workbookViewId="0">
      <selection activeCell="I28" sqref="I2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Gasversorgung Angermünde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Angermünde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>
        <f>Netzbetreiber!$D$11</f>
        <v>9870103000004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9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Angermünde</v>
      </c>
      <c r="D12" s="62" t="s">
        <v>248</v>
      </c>
      <c r="E12" s="165" t="s">
        <v>665</v>
      </c>
      <c r="F12" s="307" t="str">
        <f>VLOOKUP($E12,'BDEW-Standard'!$B$3:$M$94,F$9,0)</f>
        <v>D14</v>
      </c>
      <c r="H12" s="278">
        <f>ROUND(VLOOKUP($E12,'BDEW-Standard'!$B$3:$M$94,H$9,0),7)</f>
        <v>3.1850190999999999</v>
      </c>
      <c r="I12" s="278">
        <f>ROUND(VLOOKUP($E12,'BDEW-Standard'!$B$3:$M$94,I$9,0),7)</f>
        <v>-37.412415500000002</v>
      </c>
      <c r="J12" s="278">
        <f>ROUND(VLOOKUP($E12,'BDEW-Standard'!$B$3:$M$94,J$9,0),7)</f>
        <v>6.1723179000000004</v>
      </c>
      <c r="K12" s="278">
        <f>ROUND(VLOOKUP($E12,'BDEW-Standard'!$B$3:$M$94,K$9,0),7)</f>
        <v>7.6109599999999999E-2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0.95508749343949439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Angermünde</v>
      </c>
      <c r="D13" s="62" t="s">
        <v>248</v>
      </c>
      <c r="E13" s="165" t="s">
        <v>666</v>
      </c>
      <c r="F13" s="307" t="str">
        <f>VLOOKUP($E13,'BDEW-Standard'!$B$3:$M$94,F$9,0)</f>
        <v>D24</v>
      </c>
      <c r="H13" s="278">
        <f>ROUND(VLOOKUP($E13,'BDEW-Standard'!$B$3:$M$94,H$9,0),7)</f>
        <v>2.5187775000000001</v>
      </c>
      <c r="I13" s="278">
        <f>ROUND(VLOOKUP($E13,'BDEW-Standard'!$B$3:$M$94,I$9,0),7)</f>
        <v>-35.033375399999997</v>
      </c>
      <c r="J13" s="278">
        <f>ROUND(VLOOKUP($E13,'BDEW-Standard'!$B$3:$M$94,J$9,0),7)</f>
        <v>6.2240634000000004</v>
      </c>
      <c r="K13" s="278">
        <f>ROUND(VLOOKUP($E13,'BDEW-Standard'!$B$3:$M$94,K$9,0),7)</f>
        <v>0.10107820000000001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1.0146273685996503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Angermünde</v>
      </c>
      <c r="D14" s="62" t="s">
        <v>248</v>
      </c>
      <c r="E14" s="165" t="s">
        <v>667</v>
      </c>
      <c r="F14" s="307" t="str">
        <f>VLOOKUP($E14,'BDEW-Standard'!$B$3:$M$94,F$9,0)</f>
        <v>BD4</v>
      </c>
      <c r="H14" s="278">
        <f>ROUND(VLOOKUP($E14,'BDEW-Standard'!$B$3:$M$94,H$9,0),7)</f>
        <v>3.75</v>
      </c>
      <c r="I14" s="278">
        <f>ROUND(VLOOKUP($E14,'BDEW-Standard'!$B$3:$M$94,I$9,0),7)</f>
        <v>-37.5</v>
      </c>
      <c r="J14" s="278">
        <f>ROUND(VLOOKUP($E14,'BDEW-Standard'!$B$3:$M$94,J$9,0),7)</f>
        <v>6.8</v>
      </c>
      <c r="K14" s="278">
        <f>ROUND(VLOOKUP($E14,'BDEW-Standard'!$B$3:$M$94,K$9,0),7)</f>
        <v>6.0911300000000002E-2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1.0126136468627658</v>
      </c>
      <c r="R14" s="281">
        <f>ROUND(VLOOKUP(MID($E14,4,3),'Wochentag F(WT)'!$B$7:$J$22,R$9,0),4)</f>
        <v>1.1052</v>
      </c>
      <c r="S14" s="281">
        <f>ROUND(VLOOKUP(MID($E14,4,3),'Wochentag F(WT)'!$B$7:$J$22,S$9,0),4)</f>
        <v>1.0857000000000001</v>
      </c>
      <c r="T14" s="281">
        <f>ROUND(VLOOKUP(MID($E14,4,3),'Wochentag F(WT)'!$B$7:$J$22,T$9,0),4)</f>
        <v>1.0378000000000001</v>
      </c>
      <c r="U14" s="281">
        <f>ROUND(VLOOKUP(MID($E14,4,3),'Wochentag F(WT)'!$B$7:$J$22,U$9,0),4)</f>
        <v>1.0622</v>
      </c>
      <c r="V14" s="281">
        <f>ROUND(VLOOKUP(MID($E14,4,3),'Wochentag F(WT)'!$B$7:$J$22,V$9,0),4)</f>
        <v>1.0266</v>
      </c>
      <c r="W14" s="281">
        <f>ROUND(VLOOKUP(MID($E14,4,3),'Wochentag F(WT)'!$B$7:$J$22,W$9,0),4)</f>
        <v>0.76290000000000002</v>
      </c>
      <c r="X14" s="282">
        <f t="shared" si="2"/>
        <v>0.91959999999999997</v>
      </c>
      <c r="Y14" s="303"/>
      <c r="Z14" s="212"/>
    </row>
    <row r="15" spans="2:26" s="143" customFormat="1">
      <c r="B15" s="144">
        <v>4</v>
      </c>
      <c r="C15" s="145" t="str">
        <f t="shared" si="0"/>
        <v>Angermünde</v>
      </c>
      <c r="D15" s="62" t="s">
        <v>248</v>
      </c>
      <c r="E15" s="165" t="s">
        <v>668</v>
      </c>
      <c r="F15" s="307" t="str">
        <f>VLOOKUP($E15,'BDEW-Standard'!$B$3:$M$94,F$9,0)</f>
        <v>GA4</v>
      </c>
      <c r="H15" s="278">
        <f>ROUND(VLOOKUP($E15,'BDEW-Standard'!$B$3:$M$94,H$9,0),7)</f>
        <v>2.8195655999999998</v>
      </c>
      <c r="I15" s="278">
        <f>ROUND(VLOOKUP($E15,'BDEW-Standard'!$B$3:$M$94,I$9,0),7)</f>
        <v>-36</v>
      </c>
      <c r="J15" s="278">
        <f>ROUND(VLOOKUP($E15,'BDEW-Standard'!$B$3:$M$94,J$9,0),7)</f>
        <v>7.7368518000000002</v>
      </c>
      <c r="K15" s="278">
        <f>ROUND(VLOOKUP($E15,'BDEW-Standard'!$B$3:$M$94,K$9,0),7)</f>
        <v>0.157281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0.96576337685759206</v>
      </c>
      <c r="R15" s="281">
        <f>ROUND(VLOOKUP(MID($E15,4,3),'Wochentag F(WT)'!$B$7:$J$22,R$9,0),4)</f>
        <v>0.93220000000000003</v>
      </c>
      <c r="S15" s="281">
        <f>ROUND(VLOOKUP(MID($E15,4,3),'Wochentag F(WT)'!$B$7:$J$22,S$9,0),4)</f>
        <v>0.98939999999999995</v>
      </c>
      <c r="T15" s="281">
        <f>ROUND(VLOOKUP(MID($E15,4,3),'Wochentag F(WT)'!$B$7:$J$22,T$9,0),4)</f>
        <v>1.0033000000000001</v>
      </c>
      <c r="U15" s="281">
        <f>ROUND(VLOOKUP(MID($E15,4,3),'Wochentag F(WT)'!$B$7:$J$22,U$9,0),4)</f>
        <v>1.0108999999999999</v>
      </c>
      <c r="V15" s="281">
        <f>ROUND(VLOOKUP(MID($E15,4,3),'Wochentag F(WT)'!$B$7:$J$22,V$9,0),4)</f>
        <v>1.018</v>
      </c>
      <c r="W15" s="281">
        <f>ROUND(VLOOKUP(MID($E15,4,3),'Wochentag F(WT)'!$B$7:$J$22,W$9,0),4)</f>
        <v>1.0356000000000001</v>
      </c>
      <c r="X15" s="282">
        <f t="shared" si="2"/>
        <v>1.0106000000000002</v>
      </c>
      <c r="Y15" s="303"/>
      <c r="Z15" s="212"/>
    </row>
    <row r="16" spans="2:26" s="143" customFormat="1">
      <c r="B16" s="144">
        <v>5</v>
      </c>
      <c r="C16" s="145" t="str">
        <f t="shared" si="0"/>
        <v>Angermünde</v>
      </c>
      <c r="D16" s="62" t="s">
        <v>248</v>
      </c>
      <c r="E16" s="165" t="s">
        <v>669</v>
      </c>
      <c r="F16" s="307" t="str">
        <f>VLOOKUP($E16,'BDEW-Standard'!$B$3:$M$94,F$9,0)</f>
        <v>BH4</v>
      </c>
      <c r="H16" s="278">
        <f>ROUND(VLOOKUP($E16,'BDEW-Standard'!$B$3:$M$94,H$9,0),7)</f>
        <v>2.4595180999999999</v>
      </c>
      <c r="I16" s="278">
        <f>ROUND(VLOOKUP($E16,'BDEW-Standard'!$B$3:$M$94,I$9,0),7)</f>
        <v>-35.253212400000002</v>
      </c>
      <c r="J16" s="278">
        <f>ROUND(VLOOKUP($E16,'BDEW-Standard'!$B$3:$M$94,J$9,0),7)</f>
        <v>6.0587001000000003</v>
      </c>
      <c r="K16" s="278">
        <f>ROUND(VLOOKUP($E16,'BDEW-Standard'!$B$3:$M$94,K$9,0),7)</f>
        <v>0.16473699999999999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1.043802057143173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3" customFormat="1">
      <c r="B17" s="144">
        <v>6</v>
      </c>
      <c r="C17" s="145" t="str">
        <f t="shared" si="0"/>
        <v>Angermünde</v>
      </c>
      <c r="D17" s="62" t="s">
        <v>248</v>
      </c>
      <c r="E17" s="165" t="s">
        <v>670</v>
      </c>
      <c r="F17" s="307" t="str">
        <f>VLOOKUP($E17,'BDEW-Standard'!$B$3:$M$94,F$9,0)</f>
        <v>MF4</v>
      </c>
      <c r="H17" s="278">
        <f>ROUND(VLOOKUP($E17,'BDEW-Standard'!$B$3:$M$94,H$9,0),7)</f>
        <v>2.5187775000000001</v>
      </c>
      <c r="I17" s="278">
        <f>ROUND(VLOOKUP($E17,'BDEW-Standard'!$B$3:$M$94,I$9,0),7)</f>
        <v>-35.033375399999997</v>
      </c>
      <c r="J17" s="278">
        <f>ROUND(VLOOKUP($E17,'BDEW-Standard'!$B$3:$M$94,J$9,0),7)</f>
        <v>6.2240634000000004</v>
      </c>
      <c r="K17" s="278">
        <f>ROUND(VLOOKUP($E17,'BDEW-Standard'!$B$3:$M$94,K$9,0),7)</f>
        <v>0.10107820000000001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1.0146273685996503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Angermünde</v>
      </c>
      <c r="D18" s="62" t="s">
        <v>248</v>
      </c>
      <c r="E18" s="165" t="s">
        <v>671</v>
      </c>
      <c r="F18" s="307" t="str">
        <f>VLOOKUP($E18,'BDEW-Standard'!$B$3:$M$94,F$9,0)</f>
        <v>KO4</v>
      </c>
      <c r="H18" s="278">
        <f>ROUND(VLOOKUP($E18,'BDEW-Standard'!$B$3:$M$94,H$9,0),7)</f>
        <v>3.4428942999999999</v>
      </c>
      <c r="I18" s="278">
        <f>ROUND(VLOOKUP($E18,'BDEW-Standard'!$B$3:$M$94,I$9,0),7)</f>
        <v>-36.659050399999998</v>
      </c>
      <c r="J18" s="278">
        <f>ROUND(VLOOKUP($E18,'BDEW-Standard'!$B$3:$M$94,J$9,0),7)</f>
        <v>7.6083226000000002</v>
      </c>
      <c r="K18" s="278">
        <f>ROUND(VLOOKUP($E18,'BDEW-Standard'!$B$3:$M$94,K$9,0),7)</f>
        <v>7.4685000000000001E-2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0.97768382110526542</v>
      </c>
      <c r="R18" s="281">
        <f>ROUND(VLOOKUP(MID($E18,4,3),'Wochentag F(WT)'!$B$7:$J$22,R$9,0),4)</f>
        <v>1.0354000000000001</v>
      </c>
      <c r="S18" s="281">
        <f>ROUND(VLOOKUP(MID($E18,4,3),'Wochentag F(WT)'!$B$7:$J$22,S$9,0),4)</f>
        <v>1.0523</v>
      </c>
      <c r="T18" s="281">
        <f>ROUND(VLOOKUP(MID($E18,4,3),'Wochentag F(WT)'!$B$7:$J$22,T$9,0),4)</f>
        <v>1.0448999999999999</v>
      </c>
      <c r="U18" s="281">
        <f>ROUND(VLOOKUP(MID($E18,4,3),'Wochentag F(WT)'!$B$7:$J$22,U$9,0),4)</f>
        <v>1.0494000000000001</v>
      </c>
      <c r="V18" s="281">
        <f>ROUND(VLOOKUP(MID($E18,4,3),'Wochentag F(WT)'!$B$7:$J$22,V$9,0),4)</f>
        <v>0.98850000000000005</v>
      </c>
      <c r="W18" s="281">
        <f>ROUND(VLOOKUP(MID($E18,4,3),'Wochentag F(WT)'!$B$7:$J$22,W$9,0),4)</f>
        <v>0.88600000000000001</v>
      </c>
      <c r="X18" s="282">
        <f t="shared" si="2"/>
        <v>0.94349999999999934</v>
      </c>
      <c r="Y18" s="303"/>
      <c r="Z18" s="212"/>
    </row>
    <row r="19" spans="2:26" s="143" customFormat="1">
      <c r="B19" s="144">
        <v>8</v>
      </c>
      <c r="C19" s="145" t="str">
        <f t="shared" si="0"/>
        <v>Angermünde</v>
      </c>
      <c r="D19" s="62" t="s">
        <v>248</v>
      </c>
      <c r="E19" s="165" t="s">
        <v>672</v>
      </c>
      <c r="F19" s="307" t="str">
        <f>VLOOKUP($E19,'BDEW-Standard'!$B$3:$M$94,F$9,0)</f>
        <v>HA4</v>
      </c>
      <c r="H19" s="278">
        <f>ROUND(VLOOKUP($E19,'BDEW-Standard'!$B$3:$M$94,H$9,0),7)</f>
        <v>4.0196902000000003</v>
      </c>
      <c r="I19" s="278">
        <f>ROUND(VLOOKUP($E19,'BDEW-Standard'!$B$3:$M$94,I$9,0),7)</f>
        <v>-37.828203700000003</v>
      </c>
      <c r="J19" s="278">
        <f>ROUND(VLOOKUP($E19,'BDEW-Standard'!$B$3:$M$94,J$9,0),7)</f>
        <v>8.1593368999999996</v>
      </c>
      <c r="K19" s="278">
        <f>ROUND(VLOOKUP($E19,'BDEW-Standard'!$B$3:$M$94,K$9,0),7)</f>
        <v>4.72845E-2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0.86486713303260787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Angermünde</v>
      </c>
      <c r="D20" s="62" t="s">
        <v>248</v>
      </c>
      <c r="E20" s="165" t="s">
        <v>4</v>
      </c>
      <c r="F20" s="307" t="str">
        <f>VLOOKUP($E20,'BDEW-Standard'!$B$3:$M$94,F$9,0)</f>
        <v>HK3</v>
      </c>
      <c r="H20" s="278">
        <f>ROUND(VLOOKUP($E20,'BDEW-Standard'!$B$3:$M$94,H$9,0),7)</f>
        <v>0.40409319999999999</v>
      </c>
      <c r="I20" s="278">
        <f>ROUND(VLOOKUP($E20,'BDEW-Standard'!$B$3:$M$94,I$9,0),7)</f>
        <v>-24.439296800000001</v>
      </c>
      <c r="J20" s="278">
        <f>ROUND(VLOOKUP($E20,'BDEW-Standard'!$B$3:$M$94,J$9,0),7)</f>
        <v>6.5718174999999999</v>
      </c>
      <c r="K20" s="278">
        <f>ROUND(VLOOKUP($E20,'BDEW-Standard'!$B$3:$M$94,K$9,0),7)</f>
        <v>0.71077100000000004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1.0561214000512988</v>
      </c>
      <c r="R20" s="281">
        <f>ROUND(VLOOKUP(MID($E20,4,3),'Wochentag F(WT)'!$B$7:$J$22,R$9,0),4)</f>
        <v>1</v>
      </c>
      <c r="S20" s="281">
        <f>ROUND(VLOOKUP(MID($E20,4,3),'Wochentag F(WT)'!$B$7:$J$22,S$9,0),4)</f>
        <v>1</v>
      </c>
      <c r="T20" s="281">
        <f>ROUND(VLOOKUP(MID($E20,4,3),'Wochentag F(WT)'!$B$7:$J$22,T$9,0),4)</f>
        <v>1</v>
      </c>
      <c r="U20" s="281">
        <f>ROUND(VLOOKUP(MID($E20,4,3),'Wochentag F(WT)'!$B$7:$J$22,U$9,0),4)</f>
        <v>1</v>
      </c>
      <c r="V20" s="281">
        <f>ROUND(VLOOKUP(MID($E20,4,3),'Wochentag F(WT)'!$B$7:$J$22,V$9,0),4)</f>
        <v>1</v>
      </c>
      <c r="W20" s="281">
        <f>ROUND(VLOOKUP(MID($E20,4,3),'Wochentag F(WT)'!$B$7:$J$22,W$9,0),4)</f>
        <v>1</v>
      </c>
      <c r="X20" s="282">
        <f t="shared" si="2"/>
        <v>1</v>
      </c>
      <c r="Y20" s="303"/>
      <c r="Z20" s="212"/>
    </row>
    <row r="21" spans="2:26" s="143" customFormat="1">
      <c r="B21" s="144">
        <v>10</v>
      </c>
      <c r="C21" s="145" t="str">
        <f t="shared" si="0"/>
        <v>Angermünde</v>
      </c>
      <c r="D21" s="62"/>
      <c r="E21" s="165"/>
      <c r="F21" s="307" t="e">
        <f>VLOOKUP($E21,'BDEW-Standard'!$B$3:$M$94,F$9,0)</f>
        <v>#N/A</v>
      </c>
      <c r="H21" s="278" t="e">
        <f>ROUND(VLOOKUP($E21,'BDEW-Standard'!$B$3:$M$94,H$9,0),7)</f>
        <v>#N/A</v>
      </c>
      <c r="I21" s="278" t="e">
        <f>ROUND(VLOOKUP($E21,'BDEW-Standard'!$B$3:$M$94,I$9,0),7)</f>
        <v>#N/A</v>
      </c>
      <c r="J21" s="278" t="e">
        <f>ROUND(VLOOKUP($E21,'BDEW-Standard'!$B$3:$M$94,J$9,0),7)</f>
        <v>#N/A</v>
      </c>
      <c r="K21" s="278" t="e">
        <f>ROUND(VLOOKUP($E21,'BDEW-Standard'!$B$3:$M$94,K$9,0),7)</f>
        <v>#N/A</v>
      </c>
      <c r="L21" s="279" t="e">
        <f>ROUND(VLOOKUP($E21,'BDEW-Standard'!$B$3:$M$94,L$9,0),1)</f>
        <v>#N/A</v>
      </c>
      <c r="M21" s="278" t="e">
        <f>ROUND(VLOOKUP($E21,'BDEW-Standard'!$B$3:$M$94,M$9,0),7)</f>
        <v>#N/A</v>
      </c>
      <c r="N21" s="278" t="e">
        <f>ROUND(VLOOKUP($E21,'BDEW-Standard'!$B$3:$M$94,N$9,0),7)</f>
        <v>#N/A</v>
      </c>
      <c r="O21" s="278" t="e">
        <f>ROUND(VLOOKUP($E21,'BDEW-Standard'!$B$3:$M$94,O$9,0),7)</f>
        <v>#N/A</v>
      </c>
      <c r="P21" s="278" t="e">
        <f>ROUND(VLOOKUP($E21,'BDEW-Standard'!$B$3:$M$94,P$9,0),7)</f>
        <v>#N/A</v>
      </c>
      <c r="Q21" s="280" t="e">
        <f t="shared" si="1"/>
        <v>#N/A</v>
      </c>
      <c r="R21" s="281" t="e">
        <f>ROUND(VLOOKUP(MID($E21,4,3),'Wochentag F(WT)'!$B$7:$J$22,R$9,0),4)</f>
        <v>#N/A</v>
      </c>
      <c r="S21" s="281" t="e">
        <f>ROUND(VLOOKUP(MID($E21,4,3),'Wochentag F(WT)'!$B$7:$J$22,S$9,0),4)</f>
        <v>#N/A</v>
      </c>
      <c r="T21" s="281" t="e">
        <f>ROUND(VLOOKUP(MID($E21,4,3),'Wochentag F(WT)'!$B$7:$J$22,T$9,0),4)</f>
        <v>#N/A</v>
      </c>
      <c r="U21" s="281" t="e">
        <f>ROUND(VLOOKUP(MID($E21,4,3),'Wochentag F(WT)'!$B$7:$J$22,U$9,0),4)</f>
        <v>#N/A</v>
      </c>
      <c r="V21" s="281" t="e">
        <f>ROUND(VLOOKUP(MID($E21,4,3),'Wochentag F(WT)'!$B$7:$J$22,V$9,0),4)</f>
        <v>#N/A</v>
      </c>
      <c r="W21" s="281" t="e">
        <f>ROUND(VLOOKUP(MID($E21,4,3),'Wochentag F(WT)'!$B$7:$J$22,W$9,0),4)</f>
        <v>#N/A</v>
      </c>
      <c r="X21" s="282" t="e">
        <f t="shared" si="2"/>
        <v>#N/A</v>
      </c>
      <c r="Y21" s="303"/>
      <c r="Z21" s="212"/>
    </row>
    <row r="22" spans="2:26" s="143" customFormat="1">
      <c r="B22" s="144">
        <v>11</v>
      </c>
      <c r="C22" s="145" t="str">
        <f t="shared" si="0"/>
        <v>Angermünde</v>
      </c>
      <c r="D22" s="62"/>
      <c r="E22" s="165"/>
      <c r="F22" s="307" t="e">
        <f>VLOOKUP($E22,'BDEW-Standard'!$B$3:$M$94,F$9,0)</f>
        <v>#N/A</v>
      </c>
      <c r="H22" s="278" t="e">
        <f>ROUND(VLOOKUP($E22,'BDEW-Standard'!$B$3:$M$94,H$9,0),7)</f>
        <v>#N/A</v>
      </c>
      <c r="I22" s="278" t="e">
        <f>ROUND(VLOOKUP($E22,'BDEW-Standard'!$B$3:$M$94,I$9,0),7)</f>
        <v>#N/A</v>
      </c>
      <c r="J22" s="278" t="e">
        <f>ROUND(VLOOKUP($E22,'BDEW-Standard'!$B$3:$M$94,J$9,0),7)</f>
        <v>#N/A</v>
      </c>
      <c r="K22" s="278" t="e">
        <f>ROUND(VLOOKUP($E22,'BDEW-Standard'!$B$3:$M$94,K$9,0),7)</f>
        <v>#N/A</v>
      </c>
      <c r="L22" s="279" t="e">
        <f>ROUND(VLOOKUP($E22,'BDEW-Standard'!$B$3:$M$94,L$9,0),1)</f>
        <v>#N/A</v>
      </c>
      <c r="M22" s="278" t="e">
        <f>ROUND(VLOOKUP($E22,'BDEW-Standard'!$B$3:$M$94,M$9,0),7)</f>
        <v>#N/A</v>
      </c>
      <c r="N22" s="278" t="e">
        <f>ROUND(VLOOKUP($E22,'BDEW-Standard'!$B$3:$M$94,N$9,0),7)</f>
        <v>#N/A</v>
      </c>
      <c r="O22" s="278" t="e">
        <f>ROUND(VLOOKUP($E22,'BDEW-Standard'!$B$3:$M$94,O$9,0),7)</f>
        <v>#N/A</v>
      </c>
      <c r="P22" s="278" t="e">
        <f>ROUND(VLOOKUP($E22,'BDEW-Standard'!$B$3:$M$94,P$9,0),7)</f>
        <v>#N/A</v>
      </c>
      <c r="Q22" s="280" t="e">
        <f t="shared" si="1"/>
        <v>#N/A</v>
      </c>
      <c r="R22" s="281" t="e">
        <f>ROUND(VLOOKUP(MID($E22,4,3),'Wochentag F(WT)'!$B$7:$J$22,R$9,0),4)</f>
        <v>#N/A</v>
      </c>
      <c r="S22" s="281" t="e">
        <f>ROUND(VLOOKUP(MID($E22,4,3),'Wochentag F(WT)'!$B$7:$J$22,S$9,0),4)</f>
        <v>#N/A</v>
      </c>
      <c r="T22" s="281" t="e">
        <f>ROUND(VLOOKUP(MID($E22,4,3),'Wochentag F(WT)'!$B$7:$J$22,T$9,0),4)</f>
        <v>#N/A</v>
      </c>
      <c r="U22" s="281" t="e">
        <f>ROUND(VLOOKUP(MID($E22,4,3),'Wochentag F(WT)'!$B$7:$J$22,U$9,0),4)</f>
        <v>#N/A</v>
      </c>
      <c r="V22" s="281" t="e">
        <f>ROUND(VLOOKUP(MID($E22,4,3),'Wochentag F(WT)'!$B$7:$J$22,V$9,0),4)</f>
        <v>#N/A</v>
      </c>
      <c r="W22" s="281" t="e">
        <f>ROUND(VLOOKUP(MID($E22,4,3),'Wochentag F(WT)'!$B$7:$J$22,W$9,0),4)</f>
        <v>#N/A</v>
      </c>
      <c r="X22" s="282" t="e">
        <f t="shared" si="2"/>
        <v>#N/A</v>
      </c>
      <c r="Y22" s="303"/>
      <c r="Z22" s="212"/>
    </row>
    <row r="23" spans="2:26" s="143" customFormat="1">
      <c r="B23" s="144">
        <v>12</v>
      </c>
      <c r="C23" s="145" t="str">
        <f t="shared" si="0"/>
        <v>Angermünde</v>
      </c>
      <c r="D23" s="62"/>
      <c r="E23" s="165"/>
      <c r="F23" s="307" t="e">
        <f>VLOOKUP($E23,'BDEW-Standard'!$B$3:$M$94,F$9,0)</f>
        <v>#N/A</v>
      </c>
      <c r="H23" s="278" t="e">
        <f>ROUND(VLOOKUP($E23,'BDEW-Standard'!$B$3:$M$94,H$9,0),7)</f>
        <v>#N/A</v>
      </c>
      <c r="I23" s="278" t="e">
        <f>ROUND(VLOOKUP($E23,'BDEW-Standard'!$B$3:$M$94,I$9,0),7)</f>
        <v>#N/A</v>
      </c>
      <c r="J23" s="278" t="e">
        <f>ROUND(VLOOKUP($E23,'BDEW-Standard'!$B$3:$M$94,J$9,0),7)</f>
        <v>#N/A</v>
      </c>
      <c r="K23" s="278" t="e">
        <f>ROUND(VLOOKUP($E23,'BDEW-Standard'!$B$3:$M$94,K$9,0),7)</f>
        <v>#N/A</v>
      </c>
      <c r="L23" s="279" t="e">
        <f>ROUND(VLOOKUP($E23,'BDEW-Standard'!$B$3:$M$94,L$9,0),1)</f>
        <v>#N/A</v>
      </c>
      <c r="M23" s="278" t="e">
        <f>ROUND(VLOOKUP($E23,'BDEW-Standard'!$B$3:$M$94,M$9,0),7)</f>
        <v>#N/A</v>
      </c>
      <c r="N23" s="278" t="e">
        <f>ROUND(VLOOKUP($E23,'BDEW-Standard'!$B$3:$M$94,N$9,0),7)</f>
        <v>#N/A</v>
      </c>
      <c r="O23" s="278" t="e">
        <f>ROUND(VLOOKUP($E23,'BDEW-Standard'!$B$3:$M$94,O$9,0),7)</f>
        <v>#N/A</v>
      </c>
      <c r="P23" s="278" t="e">
        <f>ROUND(VLOOKUP($E23,'BDEW-Standard'!$B$3:$M$94,P$9,0),7)</f>
        <v>#N/A</v>
      </c>
      <c r="Q23" s="280" t="e">
        <f t="shared" si="1"/>
        <v>#N/A</v>
      </c>
      <c r="R23" s="281" t="e">
        <f>ROUND(VLOOKUP(MID($E23,4,3),'Wochentag F(WT)'!$B$7:$J$22,R$9,0),4)</f>
        <v>#N/A</v>
      </c>
      <c r="S23" s="281" t="e">
        <f>ROUND(VLOOKUP(MID($E23,4,3),'Wochentag F(WT)'!$B$7:$J$22,S$9,0),4)</f>
        <v>#N/A</v>
      </c>
      <c r="T23" s="281" t="e">
        <f>ROUND(VLOOKUP(MID($E23,4,3),'Wochentag F(WT)'!$B$7:$J$22,T$9,0),4)</f>
        <v>#N/A</v>
      </c>
      <c r="U23" s="281" t="e">
        <f>ROUND(VLOOKUP(MID($E23,4,3),'Wochentag F(WT)'!$B$7:$J$22,U$9,0),4)</f>
        <v>#N/A</v>
      </c>
      <c r="V23" s="281" t="e">
        <f>ROUND(VLOOKUP(MID($E23,4,3),'Wochentag F(WT)'!$B$7:$J$22,V$9,0),4)</f>
        <v>#N/A</v>
      </c>
      <c r="W23" s="281" t="e">
        <f>ROUND(VLOOKUP(MID($E23,4,3),'Wochentag F(WT)'!$B$7:$J$22,W$9,0),4)</f>
        <v>#N/A</v>
      </c>
      <c r="X23" s="282" t="e">
        <f t="shared" si="2"/>
        <v>#N/A</v>
      </c>
      <c r="Y23" s="303"/>
      <c r="Z23" s="212"/>
    </row>
    <row r="24" spans="2:26" s="143" customFormat="1">
      <c r="B24" s="144">
        <v>13</v>
      </c>
      <c r="C24" s="145" t="str">
        <f t="shared" si="0"/>
        <v>Angermünde</v>
      </c>
      <c r="D24" s="62"/>
      <c r="E24" s="165"/>
      <c r="F24" s="307" t="e">
        <f>VLOOKUP($E24,'BDEW-Standard'!$B$3:$M$94,F$9,0)</f>
        <v>#N/A</v>
      </c>
      <c r="H24" s="278" t="e">
        <f>ROUND(VLOOKUP($E24,'BDEW-Standard'!$B$3:$M$94,H$9,0),7)</f>
        <v>#N/A</v>
      </c>
      <c r="I24" s="278" t="e">
        <f>ROUND(VLOOKUP($E24,'BDEW-Standard'!$B$3:$M$94,I$9,0),7)</f>
        <v>#N/A</v>
      </c>
      <c r="J24" s="278" t="e">
        <f>ROUND(VLOOKUP($E24,'BDEW-Standard'!$B$3:$M$94,J$9,0),7)</f>
        <v>#N/A</v>
      </c>
      <c r="K24" s="278" t="e">
        <f>ROUND(VLOOKUP($E24,'BDEW-Standard'!$B$3:$M$94,K$9,0),7)</f>
        <v>#N/A</v>
      </c>
      <c r="L24" s="279" t="e">
        <f>ROUND(VLOOKUP($E24,'BDEW-Standard'!$B$3:$M$94,L$9,0),1)</f>
        <v>#N/A</v>
      </c>
      <c r="M24" s="278" t="e">
        <f>ROUND(VLOOKUP($E24,'BDEW-Standard'!$B$3:$M$94,M$9,0),7)</f>
        <v>#N/A</v>
      </c>
      <c r="N24" s="278" t="e">
        <f>ROUND(VLOOKUP($E24,'BDEW-Standard'!$B$3:$M$94,N$9,0),7)</f>
        <v>#N/A</v>
      </c>
      <c r="O24" s="278" t="e">
        <f>ROUND(VLOOKUP($E24,'BDEW-Standard'!$B$3:$M$94,O$9,0),7)</f>
        <v>#N/A</v>
      </c>
      <c r="P24" s="278" t="e">
        <f>ROUND(VLOOKUP($E24,'BDEW-Standard'!$B$3:$M$94,P$9,0),7)</f>
        <v>#N/A</v>
      </c>
      <c r="Q24" s="280" t="e">
        <f t="shared" si="1"/>
        <v>#N/A</v>
      </c>
      <c r="R24" s="281" t="e">
        <f>ROUND(VLOOKUP(MID($E24,4,3),'Wochentag F(WT)'!$B$7:$J$22,R$9,0),4)</f>
        <v>#N/A</v>
      </c>
      <c r="S24" s="281" t="e">
        <f>ROUND(VLOOKUP(MID($E24,4,3),'Wochentag F(WT)'!$B$7:$J$22,S$9,0),4)</f>
        <v>#N/A</v>
      </c>
      <c r="T24" s="281" t="e">
        <f>ROUND(VLOOKUP(MID($E24,4,3),'Wochentag F(WT)'!$B$7:$J$22,T$9,0),4)</f>
        <v>#N/A</v>
      </c>
      <c r="U24" s="281" t="e">
        <f>ROUND(VLOOKUP(MID($E24,4,3),'Wochentag F(WT)'!$B$7:$J$22,U$9,0),4)</f>
        <v>#N/A</v>
      </c>
      <c r="V24" s="281" t="e">
        <f>ROUND(VLOOKUP(MID($E24,4,3),'Wochentag F(WT)'!$B$7:$J$22,V$9,0),4)</f>
        <v>#N/A</v>
      </c>
      <c r="W24" s="281" t="e">
        <f>ROUND(VLOOKUP(MID($E24,4,3),'Wochentag F(WT)'!$B$7:$J$22,W$9,0),4)</f>
        <v>#N/A</v>
      </c>
      <c r="X24" s="282" t="e">
        <f t="shared" si="2"/>
        <v>#N/A</v>
      </c>
      <c r="Y24" s="303"/>
      <c r="Z24" s="212"/>
    </row>
    <row r="25" spans="2:26" s="143" customFormat="1">
      <c r="B25" s="144">
        <v>14</v>
      </c>
      <c r="C25" s="145" t="str">
        <f t="shared" si="0"/>
        <v>Angermünde</v>
      </c>
      <c r="D25" s="62"/>
      <c r="E25" s="165"/>
      <c r="F25" s="307" t="e">
        <f>VLOOKUP($E25,'BDEW-Standard'!$B$3:$M$94,F$9,0)</f>
        <v>#N/A</v>
      </c>
      <c r="H25" s="278" t="e">
        <f>ROUND(VLOOKUP($E25,'BDEW-Standard'!$B$3:$M$94,H$9,0),7)</f>
        <v>#N/A</v>
      </c>
      <c r="I25" s="278" t="e">
        <f>ROUND(VLOOKUP($E25,'BDEW-Standard'!$B$3:$M$94,I$9,0),7)</f>
        <v>#N/A</v>
      </c>
      <c r="J25" s="278" t="e">
        <f>ROUND(VLOOKUP($E25,'BDEW-Standard'!$B$3:$M$94,J$9,0),7)</f>
        <v>#N/A</v>
      </c>
      <c r="K25" s="278" t="e">
        <f>ROUND(VLOOKUP($E25,'BDEW-Standard'!$B$3:$M$94,K$9,0),7)</f>
        <v>#N/A</v>
      </c>
      <c r="L25" s="279" t="e">
        <f>ROUND(VLOOKUP($E25,'BDEW-Standard'!$B$3:$M$94,L$9,0),1)</f>
        <v>#N/A</v>
      </c>
      <c r="M25" s="278" t="e">
        <f>ROUND(VLOOKUP($E25,'BDEW-Standard'!$B$3:$M$94,M$9,0),7)</f>
        <v>#N/A</v>
      </c>
      <c r="N25" s="278" t="e">
        <f>ROUND(VLOOKUP($E25,'BDEW-Standard'!$B$3:$M$94,N$9,0),7)</f>
        <v>#N/A</v>
      </c>
      <c r="O25" s="278" t="e">
        <f>ROUND(VLOOKUP($E25,'BDEW-Standard'!$B$3:$M$94,O$9,0),7)</f>
        <v>#N/A</v>
      </c>
      <c r="P25" s="278" t="e">
        <f>ROUND(VLOOKUP($E25,'BDEW-Standard'!$B$3:$M$94,P$9,0),7)</f>
        <v>#N/A</v>
      </c>
      <c r="Q25" s="280" t="e">
        <f t="shared" si="1"/>
        <v>#N/A</v>
      </c>
      <c r="R25" s="281" t="e">
        <f>ROUND(VLOOKUP(MID($E25,4,3),'Wochentag F(WT)'!$B$7:$J$22,R$9,0),4)</f>
        <v>#N/A</v>
      </c>
      <c r="S25" s="281" t="e">
        <f>ROUND(VLOOKUP(MID($E25,4,3),'Wochentag F(WT)'!$B$7:$J$22,S$9,0),4)</f>
        <v>#N/A</v>
      </c>
      <c r="T25" s="281" t="e">
        <f>ROUND(VLOOKUP(MID($E25,4,3),'Wochentag F(WT)'!$B$7:$J$22,T$9,0),4)</f>
        <v>#N/A</v>
      </c>
      <c r="U25" s="281" t="e">
        <f>ROUND(VLOOKUP(MID($E25,4,3),'Wochentag F(WT)'!$B$7:$J$22,U$9,0),4)</f>
        <v>#N/A</v>
      </c>
      <c r="V25" s="281" t="e">
        <f>ROUND(VLOOKUP(MID($E25,4,3),'Wochentag F(WT)'!$B$7:$J$22,V$9,0),4)</f>
        <v>#N/A</v>
      </c>
      <c r="W25" s="281" t="e">
        <f>ROUND(VLOOKUP(MID($E25,4,3),'Wochentag F(WT)'!$B$7:$J$22,W$9,0),4)</f>
        <v>#N/A</v>
      </c>
      <c r="X25" s="282" t="e">
        <f t="shared" si="2"/>
        <v>#N/A</v>
      </c>
      <c r="Y25" s="303"/>
      <c r="Z25" s="212"/>
    </row>
    <row r="26" spans="2:26" s="143" customFormat="1">
      <c r="B26" s="144">
        <v>15</v>
      </c>
      <c r="C26" s="145" t="str">
        <f t="shared" si="0"/>
        <v>Angermünde</v>
      </c>
      <c r="D26" s="62"/>
      <c r="E26" s="165"/>
      <c r="F26" s="307" t="e">
        <f>VLOOKUP($E26,'BDEW-Standard'!$B$3:$M$94,F$9,0)</f>
        <v>#N/A</v>
      </c>
      <c r="H26" s="278" t="e">
        <f>ROUND(VLOOKUP($E26,'BDEW-Standard'!$B$3:$M$94,H$9,0),7)</f>
        <v>#N/A</v>
      </c>
      <c r="I26" s="278" t="e">
        <f>ROUND(VLOOKUP($E26,'BDEW-Standard'!$B$3:$M$94,I$9,0),7)</f>
        <v>#N/A</v>
      </c>
      <c r="J26" s="278" t="e">
        <f>ROUND(VLOOKUP($E26,'BDEW-Standard'!$B$3:$M$94,J$9,0),7)</f>
        <v>#N/A</v>
      </c>
      <c r="K26" s="278" t="e">
        <f>ROUND(VLOOKUP($E26,'BDEW-Standard'!$B$3:$M$94,K$9,0),7)</f>
        <v>#N/A</v>
      </c>
      <c r="L26" s="279" t="e">
        <f>ROUND(VLOOKUP($E26,'BDEW-Standard'!$B$3:$M$94,L$9,0),1)</f>
        <v>#N/A</v>
      </c>
      <c r="M26" s="278" t="e">
        <f>ROUND(VLOOKUP($E26,'BDEW-Standard'!$B$3:$M$94,M$9,0),7)</f>
        <v>#N/A</v>
      </c>
      <c r="N26" s="278" t="e">
        <f>ROUND(VLOOKUP($E26,'BDEW-Standard'!$B$3:$M$94,N$9,0),7)</f>
        <v>#N/A</v>
      </c>
      <c r="O26" s="278" t="e">
        <f>ROUND(VLOOKUP($E26,'BDEW-Standard'!$B$3:$M$94,O$9,0),7)</f>
        <v>#N/A</v>
      </c>
      <c r="P26" s="278" t="e">
        <f>ROUND(VLOOKUP($E26,'BDEW-Standard'!$B$3:$M$94,P$9,0),7)</f>
        <v>#N/A</v>
      </c>
      <c r="Q26" s="280" t="e">
        <f t="shared" si="1"/>
        <v>#N/A</v>
      </c>
      <c r="R26" s="281" t="e">
        <f>ROUND(VLOOKUP(MID($E26,4,3),'Wochentag F(WT)'!$B$7:$J$22,R$9,0),4)</f>
        <v>#N/A</v>
      </c>
      <c r="S26" s="281" t="e">
        <f>ROUND(VLOOKUP(MID($E26,4,3),'Wochentag F(WT)'!$B$7:$J$22,S$9,0),4)</f>
        <v>#N/A</v>
      </c>
      <c r="T26" s="281" t="e">
        <f>ROUND(VLOOKUP(MID($E26,4,3),'Wochentag F(WT)'!$B$7:$J$22,T$9,0),4)</f>
        <v>#N/A</v>
      </c>
      <c r="U26" s="281" t="e">
        <f>ROUND(VLOOKUP(MID($E26,4,3),'Wochentag F(WT)'!$B$7:$J$22,U$9,0),4)</f>
        <v>#N/A</v>
      </c>
      <c r="V26" s="281" t="e">
        <f>ROUND(VLOOKUP(MID($E26,4,3),'Wochentag F(WT)'!$B$7:$J$22,V$9,0),4)</f>
        <v>#N/A</v>
      </c>
      <c r="W26" s="281" t="e">
        <f>ROUND(VLOOKUP(MID($E26,4,3),'Wochentag F(WT)'!$B$7:$J$22,W$9,0),4)</f>
        <v>#N/A</v>
      </c>
      <c r="X26" s="282" t="e">
        <f t="shared" si="2"/>
        <v>#N/A</v>
      </c>
      <c r="Y26" s="303"/>
      <c r="Z26" s="212"/>
    </row>
    <row r="27" spans="2:26" s="143" customFormat="1">
      <c r="B27" s="144">
        <v>16</v>
      </c>
      <c r="C27" s="145" t="str">
        <f t="shared" si="0"/>
        <v>Angermünde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Angermünde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Angermünde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Angermünde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Angermünde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Angermünde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Angermünde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Angermünde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Angermünde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Angermünde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Angermünde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Angermünde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Angermünde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Angermünde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Angermünde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10" zoomScale="80" zoomScaleNormal="80" workbookViewId="0">
      <selection activeCell="Y10" sqref="Y1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Gasversorgung Angermünde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Angermünde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>
        <f>Netzbetreiber!$D$11</f>
        <v>9870103000004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6" t="s">
        <v>455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1" t="s">
        <v>583</v>
      </c>
      <c r="C10" s="362"/>
      <c r="D10" s="94">
        <v>2</v>
      </c>
      <c r="E10" s="95" t="str">
        <f>IF(ISERROR(HLOOKUP(E$11,$M$9:$AD$35,$D10,0)),"",HLOOKUP(E$11,$M$9:$AD$35,$D10,0))</f>
        <v/>
      </c>
      <c r="F10" s="359" t="s">
        <v>395</v>
      </c>
      <c r="G10" s="359"/>
      <c r="H10" s="359"/>
      <c r="I10" s="359"/>
      <c r="J10" s="359"/>
      <c r="K10" s="359"/>
      <c r="L10" s="360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3" t="s">
        <v>249</v>
      </c>
      <c r="B3" s="238" t="s">
        <v>86</v>
      </c>
      <c r="C3" s="239"/>
      <c r="D3" s="365" t="s">
        <v>454</v>
      </c>
      <c r="E3" s="366"/>
      <c r="F3" s="366"/>
      <c r="G3" s="366"/>
      <c r="H3" s="366"/>
      <c r="I3" s="366"/>
      <c r="J3" s="367"/>
      <c r="K3" s="240"/>
      <c r="L3" s="240"/>
      <c r="M3" s="240"/>
      <c r="N3" s="240"/>
      <c r="O3" s="241"/>
      <c r="P3" s="240"/>
    </row>
    <row r="4" spans="1:16" ht="20.100000000000001" customHeight="1">
      <c r="A4" s="364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Christian Mercier</cp:lastModifiedBy>
  <cp:lastPrinted>2015-03-20T22:59:10Z</cp:lastPrinted>
  <dcterms:created xsi:type="dcterms:W3CDTF">2015-01-15T05:25:41Z</dcterms:created>
  <dcterms:modified xsi:type="dcterms:W3CDTF">2022-05-17T12:47:38Z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